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<sst xmlns="http://schemas.openxmlformats.org/spreadsheetml/2006/main" count="163" uniqueCount="112">
  <si>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</si>
  <si>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</si>
  <si>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</si>
  <si>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</si>
  <si>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</si>
  <si>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</si>
  <si>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</si>
  <si>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</si>
  <si>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</si>
  <si>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</si>
  <si>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</si>
  <si>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</si>
  <si>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</si>
  <si>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</si>
  <si>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</si>
  <si>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</si>
  <si>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</si>
  <si>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</si>
  <si>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</si>
  <si>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</si>
  <si>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</si>
  <si>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</si>
  <si>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</si>
  <si>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</si>
  <si>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</si>
  <si>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</si>
  <si>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</si>
  <si>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</si>
  <si>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</si>
  <si>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</si>
  <si>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</si>
  <si>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</si>
  <si>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</si>
  <si>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</si>
  <si>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</si>
  <si>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</si>
  <si>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</si>
  <si>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</si>
  <si>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</si>
  <si>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</si>
  <si>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</si>
  <si>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</si>
  <si>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</si>
  <si>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</si>
  <si>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</si>
  <si>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</si>
  <si>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</si>
  <si>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</si>
  <si>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</si>
  <si>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</si>
  <si>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</si>
  <si>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</si>
  <si>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</si>
  <si>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</si>
  <si>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</si>
  <si>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</si>
  <si>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</si>
  <si>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</si>
  <si>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</si>
  <si>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</si>
  <si>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</si>
  <si>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</si>
  <si>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</si>
  <si>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</si>
  <si>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</si>
  <si>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</si>
  <si>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</si>
  <si>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</si>
  <si>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</si>
  <si>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</si>
  <si>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</si>
  <si>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</si>
  <si>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</si>
  <si>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</si>
  <si>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</si>
  <si>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</si>
  <si>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</si>
  <si>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</si>
  <si>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</si>
  <si>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</si>
  <si>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</si>
  <si>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</si>
  <si>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</si>
  <si>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</si>
  <si>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</si>
  <si>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</si>
  <si>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</si>
  <si>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</si>
  <si>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</si>
  <si>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</si>
  <si>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</si>
  <si>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</si>
  <si>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</si>
  <si>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</si>
  <si>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</si>
  <si>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</si>
  <si>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</si>
  <si>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</si>
  <si>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</si>
  <si>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</si>
  <si>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</si>
  <si>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</si>
  <si>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</si>
  <si>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</si>
  <si>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</si>
  <si>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</si>
  <si>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</si>
  <si>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</si>
  <si>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</si>
  <si>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</si>
  <si>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28.04.2017 року</t>
  </si>
  <si>
    <t>Програма впорядкування тимчасових споруд і зовнішньої реклами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</si>
</sst>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46215472"/>
        <c:axId val="13286065"/>
      </c:bar3D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15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52465722"/>
        <c:axId val="2429451"/>
      </c:bar3D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9451"/>
        <c:crosses val="autoZero"/>
        <c:auto val="1"/>
        <c:lblOffset val="100"/>
        <c:tickLblSkip val="1"/>
        <c:noMultiLvlLbl val="0"/>
      </c:catAx>
      <c:valAx>
        <c:axId val="2429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5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21865060"/>
        <c:axId val="62567813"/>
      </c:bar3D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6239406"/>
        <c:axId val="34828063"/>
      </c:bar3D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28063"/>
        <c:crosses val="autoZero"/>
        <c:auto val="1"/>
        <c:lblOffset val="100"/>
        <c:tickLblSkip val="1"/>
        <c:noMultiLvlLbl val="0"/>
      </c:catAx>
      <c:valAx>
        <c:axId val="34828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45017112"/>
        <c:axId val="2500825"/>
      </c:bar3D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0825"/>
        <c:crosses val="autoZero"/>
        <c:auto val="1"/>
        <c:lblOffset val="100"/>
        <c:tickLblSkip val="2"/>
        <c:noMultiLvlLbl val="0"/>
      </c:catAx>
      <c:valAx>
        <c:axId val="2500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7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22507426"/>
        <c:axId val="1240243"/>
      </c:bar3D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0243"/>
        <c:crosses val="autoZero"/>
        <c:auto val="1"/>
        <c:lblOffset val="100"/>
        <c:tickLblSkip val="1"/>
        <c:noMultiLvlLbl val="0"/>
      </c:catAx>
      <c:valAx>
        <c:axId val="1240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11162188"/>
        <c:axId val="33350829"/>
      </c:bar3D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6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31722006"/>
        <c:axId val="17062599"/>
      </c:bar3D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62599"/>
        <c:crosses val="autoZero"/>
        <c:auto val="1"/>
        <c:lblOffset val="100"/>
        <c:tickLblSkip val="1"/>
        <c:noMultiLvlLbl val="0"/>
      </c:catAx>
      <c:valAx>
        <c:axId val="17062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19345664"/>
        <c:axId val="39893249"/>
      </c:bar3D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93249"/>
        <c:crosses val="autoZero"/>
        <c:auto val="1"/>
        <c:lblOffset val="100"/>
        <c:tickLblSkip val="1"/>
        <c:noMultiLvlLbl val="0"/>
      </c:catAx>
      <c:valAx>
        <c:axId val="39893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110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220467.5+1902.8</f>
        <v>222370.3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</f>
        <v>207330.00000000003</v>
      </c>
      <c r="E6" s="3">
        <f>D6/D151*100</f>
        <v>39.3027081960165</v>
      </c>
      <c r="F6" s="3">
        <f>D6/B6*100</f>
        <v>93.23637194355543</v>
      </c>
      <c r="G6" s="3">
        <f aca="true" t="shared" si="0" ref="G6:G43">D6/C6*100</f>
        <v>32.85636429820769</v>
      </c>
      <c r="H6" s="47">
        <f>B6-D6</f>
        <v>15040.29999999996</v>
      </c>
      <c r="I6" s="47">
        <f aca="true" t="shared" si="1" ref="I6:I43">C6-D6</f>
        <v>423689.29999999993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6699.4+11261.7+10.2+8073.8+9792.3+0.1+0.8+7352+6.6+10108.4-0.1+7942.1+9848.6</f>
        <v>71095.9</v>
      </c>
      <c r="E7" s="95">
        <f>D7/D6*100</f>
        <v>34.29117831476389</v>
      </c>
      <c r="F7" s="95">
        <f>D7/B7*100</f>
        <v>94.88511699168807</v>
      </c>
      <c r="G7" s="95">
        <f>D7/C7*100</f>
        <v>29.21735306748529</v>
      </c>
      <c r="H7" s="105">
        <f>B7-D7</f>
        <v>3832.5</v>
      </c>
      <c r="I7" s="105">
        <f t="shared" si="1"/>
        <v>172238.6</v>
      </c>
    </row>
    <row r="8" spans="1:9" ht="18">
      <c r="A8" s="23" t="s">
        <v>3</v>
      </c>
      <c r="B8" s="42">
        <f>151038.5+2656.2+700+2039.6</f>
        <v>156434.30000000002</v>
      </c>
      <c r="C8" s="43">
        <f>487771.7+47.1+4992.2</f>
        <v>492811</v>
      </c>
      <c r="D8" s="44">
        <f>12945+14658+9353.4+10.2+0.1+7+16015+13071.9+6973.3+1906+3.4+7.6+13882.5+6.6+747.5+21101.8+2656.1+15.6+10047+6403+9848.6+12369.9</f>
        <v>152029.5</v>
      </c>
      <c r="E8" s="1">
        <f>D8/D6*100</f>
        <v>73.32730429749674</v>
      </c>
      <c r="F8" s="1">
        <f>D8/B8*100</f>
        <v>97.1842492343431</v>
      </c>
      <c r="G8" s="1">
        <f t="shared" si="0"/>
        <v>30.84945344158308</v>
      </c>
      <c r="H8" s="44">
        <f>B8-D8</f>
        <v>4404.8000000000175</v>
      </c>
      <c r="I8" s="44">
        <f t="shared" si="1"/>
        <v>340781.5</v>
      </c>
    </row>
    <row r="9" spans="1:9" ht="18">
      <c r="A9" s="23" t="s">
        <v>2</v>
      </c>
      <c r="B9" s="42">
        <v>37.9</v>
      </c>
      <c r="C9" s="43">
        <v>92.5</v>
      </c>
      <c r="D9" s="44">
        <f>2.5+4.3+3.3+7+0.4+1.3+1.6</f>
        <v>20.400000000000002</v>
      </c>
      <c r="E9" s="12">
        <f>D9/D6*100</f>
        <v>0.009839386485313267</v>
      </c>
      <c r="F9" s="120">
        <f>D9/B9*100</f>
        <v>53.825857519788926</v>
      </c>
      <c r="G9" s="1">
        <f t="shared" si="0"/>
        <v>22.054054054054056</v>
      </c>
      <c r="H9" s="44">
        <f aca="true" t="shared" si="2" ref="H9:H43">B9-D9</f>
        <v>17.499999999999996</v>
      </c>
      <c r="I9" s="44">
        <f t="shared" si="1"/>
        <v>72.1</v>
      </c>
    </row>
    <row r="10" spans="1:9" ht="18">
      <c r="A10" s="23" t="s">
        <v>1</v>
      </c>
      <c r="B10" s="42">
        <f>11420.6+731.4</f>
        <v>12152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</f>
        <v>10160.5</v>
      </c>
      <c r="E10" s="1">
        <f>D10/D6*100</f>
        <v>4.900641489413013</v>
      </c>
      <c r="F10" s="1">
        <f aca="true" t="shared" si="3" ref="F10:F41">D10/B10*100</f>
        <v>83.61175115207374</v>
      </c>
      <c r="G10" s="1">
        <f t="shared" si="0"/>
        <v>36.999071427270906</v>
      </c>
      <c r="H10" s="44">
        <f t="shared" si="2"/>
        <v>1991.5</v>
      </c>
      <c r="I10" s="44">
        <f t="shared" si="1"/>
        <v>17301</v>
      </c>
    </row>
    <row r="11" spans="1:9" ht="18">
      <c r="A11" s="23" t="s">
        <v>0</v>
      </c>
      <c r="B11" s="42">
        <f>47704.8-2656.2-700-731.4</f>
        <v>43617.200000000004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</f>
        <v>38591.90000000001</v>
      </c>
      <c r="E11" s="1">
        <f>D11/D6*100</f>
        <v>18.61375584816476</v>
      </c>
      <c r="F11" s="1">
        <f t="shared" si="3"/>
        <v>88.47862769733042</v>
      </c>
      <c r="G11" s="1">
        <f t="shared" si="0"/>
        <v>47.70291901780583</v>
      </c>
      <c r="H11" s="44">
        <f t="shared" si="2"/>
        <v>5025.299999999996</v>
      </c>
      <c r="I11" s="44">
        <f t="shared" si="1"/>
        <v>42308.59999999999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276.3+3.4+1.2+766.5+1.2+207.2+488.1+284.1+207.8+0.1+1.2+2.8+9+434.7+164.8+490.2+0.8+3.6+1.2+150.2+3.6+534.8+237.6+35.2</f>
        <v>4305.599999999999</v>
      </c>
      <c r="E12" s="1">
        <f>D12/D6*100</f>
        <v>2.0766893358414116</v>
      </c>
      <c r="F12" s="1">
        <f t="shared" si="3"/>
        <v>90.54889589905362</v>
      </c>
      <c r="G12" s="1">
        <f t="shared" si="0"/>
        <v>30.65487632961681</v>
      </c>
      <c r="H12" s="44">
        <f t="shared" si="2"/>
        <v>449.40000000000055</v>
      </c>
      <c r="I12" s="44">
        <f t="shared" si="1"/>
        <v>9739.8</v>
      </c>
    </row>
    <row r="13" spans="1:9" ht="18.75" thickBot="1">
      <c r="A13" s="23" t="s">
        <v>28</v>
      </c>
      <c r="B13" s="43">
        <f>B6-B8-B9-B10-B11-B12</f>
        <v>5373.899999999972</v>
      </c>
      <c r="C13" s="43">
        <f>C6-C8-C9-C10-C11-C12</f>
        <v>15708.39999999993</v>
      </c>
      <c r="D13" s="43">
        <f>D6-D8-D9-D10-D11-D12</f>
        <v>2222.1000000000195</v>
      </c>
      <c r="E13" s="1">
        <f>D13/D6*100</f>
        <v>1.0717696425987648</v>
      </c>
      <c r="F13" s="1">
        <f t="shared" si="3"/>
        <v>41.34985764528612</v>
      </c>
      <c r="G13" s="1">
        <f t="shared" si="0"/>
        <v>14.145934659163437</v>
      </c>
      <c r="H13" s="44">
        <f t="shared" si="2"/>
        <v>3151.799999999953</v>
      </c>
      <c r="I13" s="44">
        <f t="shared" si="1"/>
        <v>13486.299999999912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140167.4+870.4</f>
        <v>141037.8</v>
      </c>
      <c r="C18" s="46">
        <f>329127.1+600+14307.6+200+1333.8+15842.2</f>
        <v>361410.69999999995</v>
      </c>
      <c r="D18" s="47">
        <f>7750.2+16091.8+509.8+21.4+337.2+206.3+9326.4+708.9+873+242.1+3327.1+2.3+17653.4+33.8-2.1+533.8+30.7+490.1+11915.5+3423.1+24.3+167.7+3429.8+14147.8+57.6+1.8+36.5+3469.9+24.5+9514.8+2039.4+634+1548+13955+0.1+398.3</f>
        <v>122924.30000000003</v>
      </c>
      <c r="E18" s="3">
        <f>D18/D151*100</f>
        <v>23.302261578640778</v>
      </c>
      <c r="F18" s="3">
        <f>D18/B18*100</f>
        <v>87.15698911922905</v>
      </c>
      <c r="G18" s="3">
        <f t="shared" si="0"/>
        <v>34.01235768614489</v>
      </c>
      <c r="H18" s="47">
        <f>B18-D18</f>
        <v>18113.499999999956</v>
      </c>
      <c r="I18" s="47">
        <f t="shared" si="1"/>
        <v>238486.3999999999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</f>
        <v>74127.90000000001</v>
      </c>
      <c r="E19" s="95">
        <f>D19/D18*100</f>
        <v>60.30369910587247</v>
      </c>
      <c r="F19" s="95">
        <f t="shared" si="3"/>
        <v>91.90818096493307</v>
      </c>
      <c r="G19" s="95">
        <f t="shared" si="0"/>
        <v>30.950395711163214</v>
      </c>
      <c r="H19" s="105">
        <f t="shared" si="2"/>
        <v>6526.399999999994</v>
      </c>
      <c r="I19" s="105">
        <f t="shared" si="1"/>
        <v>165377.59999999998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141037.8</v>
      </c>
      <c r="C25" s="43">
        <f>C18</f>
        <v>361410.69999999995</v>
      </c>
      <c r="D25" s="43">
        <f>D18</f>
        <v>122924.30000000003</v>
      </c>
      <c r="E25" s="1">
        <f>D25/D18*100</f>
        <v>100</v>
      </c>
      <c r="F25" s="1">
        <f t="shared" si="3"/>
        <v>87.15698911922905</v>
      </c>
      <c r="G25" s="1">
        <f t="shared" si="0"/>
        <v>34.01235768614489</v>
      </c>
      <c r="H25" s="44">
        <f t="shared" si="2"/>
        <v>18113.499999999956</v>
      </c>
      <c r="I25" s="44">
        <f t="shared" si="1"/>
        <v>238486.3999999999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19843.9+6.6</f>
        <v>19850.5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</f>
        <v>18758.100000000002</v>
      </c>
      <c r="E33" s="3">
        <f>D33/D151*100</f>
        <v>3.555897027018266</v>
      </c>
      <c r="F33" s="3">
        <f>D33/B33*100</f>
        <v>94.49686405883983</v>
      </c>
      <c r="G33" s="3">
        <f t="shared" si="0"/>
        <v>29.216358456858675</v>
      </c>
      <c r="H33" s="47">
        <f t="shared" si="2"/>
        <v>1092.3999999999978</v>
      </c>
      <c r="I33" s="47">
        <f t="shared" si="1"/>
        <v>45446</v>
      </c>
    </row>
    <row r="34" spans="1:9" ht="18">
      <c r="A34" s="23" t="s">
        <v>3</v>
      </c>
      <c r="B34" s="42">
        <f>15131.4+219.4</f>
        <v>15350.8</v>
      </c>
      <c r="C34" s="43">
        <f>55535.9-3105.8</f>
        <v>52430.1</v>
      </c>
      <c r="D34" s="44">
        <f>1743.2+1833.7+1830.2+1935.3+81+1854.2+129.9+1804.7+34.4+1.5+1881.6+1967.7</f>
        <v>15097.400000000001</v>
      </c>
      <c r="E34" s="1">
        <f>D34/D33*100</f>
        <v>80.4846972774428</v>
      </c>
      <c r="F34" s="1">
        <f t="shared" si="3"/>
        <v>98.34927169919484</v>
      </c>
      <c r="G34" s="1">
        <f t="shared" si="0"/>
        <v>28.795291254451165</v>
      </c>
      <c r="H34" s="44">
        <f t="shared" si="2"/>
        <v>253.39999999999782</v>
      </c>
      <c r="I34" s="44">
        <f t="shared" si="1"/>
        <v>37332.7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1590.4-119.2</f>
        <v>1471.2</v>
      </c>
      <c r="C36" s="43">
        <v>2945.3</v>
      </c>
      <c r="D36" s="44">
        <f>5.4+1.2+41.8+16.1+2.9+29.7+160.9+0.8+93.4+46.9+11.2+0.1+15.2+184.7+9.2+183.2+0.9+11.9+0.1+174+0.1+59.2+12.8+2+8.2+325.6+7.6</f>
        <v>1405.1</v>
      </c>
      <c r="E36" s="1">
        <f>D36/D33*100</f>
        <v>7.490630714198132</v>
      </c>
      <c r="F36" s="1">
        <f t="shared" si="3"/>
        <v>95.50706905927133</v>
      </c>
      <c r="G36" s="1">
        <f t="shared" si="0"/>
        <v>47.706515465317615</v>
      </c>
      <c r="H36" s="44">
        <f t="shared" si="2"/>
        <v>66.10000000000014</v>
      </c>
      <c r="I36" s="44">
        <f t="shared" si="1"/>
        <v>1540.2000000000003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7.4+12.3+6.1+3.3+9.3</f>
        <v>38.400000000000006</v>
      </c>
      <c r="E37" s="17">
        <f>D37/D33*100</f>
        <v>0.20471156460409104</v>
      </c>
      <c r="F37" s="17">
        <f t="shared" si="3"/>
        <v>27.625899280575545</v>
      </c>
      <c r="G37" s="17">
        <f t="shared" si="0"/>
        <v>4.485457306389441</v>
      </c>
      <c r="H37" s="53">
        <f t="shared" si="2"/>
        <v>100.6</v>
      </c>
      <c r="I37" s="53">
        <f t="shared" si="1"/>
        <v>817.7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5.1+5.1+5.1+5.1</f>
        <v>20.4</v>
      </c>
      <c r="E38" s="1">
        <f>D38/D33*100</f>
        <v>0.10875301869592334</v>
      </c>
      <c r="F38" s="1">
        <f t="shared" si="3"/>
        <v>100</v>
      </c>
      <c r="G38" s="1">
        <f t="shared" si="0"/>
        <v>25.247524752475247</v>
      </c>
      <c r="H38" s="44">
        <f t="shared" si="2"/>
        <v>0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2869.100000000001</v>
      </c>
      <c r="C39" s="42">
        <f>C33-C34-C36-C37-C35-C38</f>
        <v>7891.8000000000075</v>
      </c>
      <c r="D39" s="42">
        <f>D33-D34-D36-D37-D35-D38</f>
        <v>2196.8000000000006</v>
      </c>
      <c r="E39" s="1">
        <f>D39/D33*100</f>
        <v>11.711207425059044</v>
      </c>
      <c r="F39" s="1">
        <f t="shared" si="3"/>
        <v>76.56756474155658</v>
      </c>
      <c r="G39" s="1">
        <f t="shared" si="0"/>
        <v>27.83648850705794</v>
      </c>
      <c r="H39" s="44">
        <f>B39-D39</f>
        <v>672.3000000000002</v>
      </c>
      <c r="I39" s="44">
        <f t="shared" si="1"/>
        <v>5695.000000000007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721.4+110.1+3.3</f>
        <v>834.8</v>
      </c>
      <c r="C43" s="46">
        <f>1548.6+6.6+21.9+503.3</f>
        <v>2080.4</v>
      </c>
      <c r="D43" s="47">
        <f>29.1+22+50.2+8.1+0.6+111.5+89.2+3+14.7+7.1+8.4+11.5+17.6+100.3+27.2+6.2-0.1+30.1+12.7+5+6.1+5+7.2+55.8+7.4</f>
        <v>635.9</v>
      </c>
      <c r="E43" s="3">
        <f>D43/D151*100</f>
        <v>0.12054498693795827</v>
      </c>
      <c r="F43" s="3">
        <f>D43/B43*100</f>
        <v>76.17393387637757</v>
      </c>
      <c r="G43" s="3">
        <f t="shared" si="0"/>
        <v>30.566237262064984</v>
      </c>
      <c r="H43" s="47">
        <f t="shared" si="2"/>
        <v>198.89999999999998</v>
      </c>
      <c r="I43" s="47">
        <f t="shared" si="1"/>
        <v>1444.5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102.9+155.5+3.1+3.7+452.3+6+17.2+314.1+59.3+95.2+2.2+579+1.9+71.6+375.2+7+7.3+568.3+0.1+96.1+326.4+4.1+518.1</f>
        <v>3766.6</v>
      </c>
      <c r="E45" s="3">
        <f>D45/D151*100</f>
        <v>0.7140191033189396</v>
      </c>
      <c r="F45" s="3">
        <f>D45/B45*100</f>
        <v>93.44315165347689</v>
      </c>
      <c r="G45" s="3">
        <f aca="true" t="shared" si="4" ref="G45:G76">D45/C45*100</f>
        <v>31.95283338988802</v>
      </c>
      <c r="H45" s="47">
        <f>B45-D45</f>
        <v>264.3000000000002</v>
      </c>
      <c r="I45" s="47">
        <f aca="true" t="shared" si="5" ref="I45:I77">C45-D45</f>
        <v>8021.4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102.7+154.9+447.3+314.1+572.1+284.8+559+325.4+510.8</f>
        <v>3271.1000000000004</v>
      </c>
      <c r="E46" s="1">
        <f>D46/D45*100</f>
        <v>86.84489990973293</v>
      </c>
      <c r="F46" s="1">
        <f aca="true" t="shared" si="6" ref="F46:F74">D46/B46*100</f>
        <v>96.81820872550762</v>
      </c>
      <c r="G46" s="1">
        <f t="shared" si="4"/>
        <v>31.065462453821098</v>
      </c>
      <c r="H46" s="44">
        <f aca="true" t="shared" si="7" ref="H46:H74">B46-D46</f>
        <v>107.49999999999955</v>
      </c>
      <c r="I46" s="44">
        <f t="shared" si="5"/>
        <v>7258.6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0.010619656985079383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0.4858493070673818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3.1+3.5+1+0.7+59.3+95.2+2.2+6-0.1+53.5+89.7+6.2+7.2+73.9+0.4+4+3.2</f>
        <v>408.99999999999994</v>
      </c>
      <c r="E49" s="1">
        <f>D49/D45*100</f>
        <v>10.858599267243667</v>
      </c>
      <c r="F49" s="1">
        <f t="shared" si="6"/>
        <v>77.24268177525967</v>
      </c>
      <c r="G49" s="1">
        <f t="shared" si="4"/>
        <v>47.2777713559126</v>
      </c>
      <c r="H49" s="44">
        <f t="shared" si="7"/>
        <v>120.50000000000006</v>
      </c>
      <c r="I49" s="44">
        <f t="shared" si="5"/>
        <v>456.1000000000001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67.7999999999996</v>
      </c>
      <c r="E50" s="1">
        <f>D50/D45*100</f>
        <v>1.8000318589709445</v>
      </c>
      <c r="F50" s="1">
        <f t="shared" si="6"/>
        <v>69.46721311475356</v>
      </c>
      <c r="G50" s="1">
        <f t="shared" si="4"/>
        <v>21.35433070866134</v>
      </c>
      <c r="H50" s="44">
        <f t="shared" si="7"/>
        <v>29.80000000000058</v>
      </c>
      <c r="I50" s="44">
        <f t="shared" si="5"/>
        <v>249.69999999999965</v>
      </c>
    </row>
    <row r="51" spans="1:9" ht="18.75" thickBot="1">
      <c r="A51" s="22" t="s">
        <v>4</v>
      </c>
      <c r="B51" s="45">
        <f>8773.9-150</f>
        <v>8623.9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</f>
        <v>7460.1</v>
      </c>
      <c r="E51" s="3">
        <f>D51/D151*100</f>
        <v>1.414180935769559</v>
      </c>
      <c r="F51" s="3">
        <f>D51/B51*100</f>
        <v>86.5049455582741</v>
      </c>
      <c r="G51" s="3">
        <f t="shared" si="4"/>
        <v>29.938238162314445</v>
      </c>
      <c r="H51" s="47">
        <f>B51-D51</f>
        <v>1163.7999999999993</v>
      </c>
      <c r="I51" s="47">
        <f t="shared" si="5"/>
        <v>17458.199999999997</v>
      </c>
    </row>
    <row r="52" spans="1:9" ht="18">
      <c r="A52" s="23" t="s">
        <v>3</v>
      </c>
      <c r="B52" s="42">
        <f>4709.5-150</f>
        <v>4559.5</v>
      </c>
      <c r="C52" s="43">
        <f>16189.8-940.4</f>
        <v>15249.4</v>
      </c>
      <c r="D52" s="44">
        <f>392.4+738.8+389.6+752.9+403.1+730.4+397.8+724.9</f>
        <v>4529.9</v>
      </c>
      <c r="E52" s="1">
        <f>D52/D51*100</f>
        <v>60.72170614334927</v>
      </c>
      <c r="F52" s="1">
        <f t="shared" si="6"/>
        <v>99.35080600943084</v>
      </c>
      <c r="G52" s="1">
        <f t="shared" si="4"/>
        <v>29.70543103335213</v>
      </c>
      <c r="H52" s="44">
        <f t="shared" si="7"/>
        <v>29.600000000000364</v>
      </c>
      <c r="I52" s="44">
        <f t="shared" si="5"/>
        <v>10719.5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1.9+1.9+0.5+7.4+2.1+1.2+12.9+5.1+0.1+4.5+16.8+19.2+9.7+3.1+1.1+1.4+2.5+5.7+19.9+0.8+28.2+4+19.8+8.2+38.7+4.3</f>
        <v>221</v>
      </c>
      <c r="E54" s="1">
        <f>D54/D51*100</f>
        <v>2.96242677712095</v>
      </c>
      <c r="F54" s="1">
        <f t="shared" si="6"/>
        <v>79.35368043087972</v>
      </c>
      <c r="G54" s="1">
        <f t="shared" si="4"/>
        <v>27.277215502345097</v>
      </c>
      <c r="H54" s="44">
        <f t="shared" si="7"/>
        <v>57.5</v>
      </c>
      <c r="I54" s="44">
        <f t="shared" si="5"/>
        <v>589.2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0.5+0.6+7.5+73.9+2.1+51.2+20.8+16.3+5.9+0.4+16.8+14.9+10.4+71.4+0.3+1.2+1.4+16+1.2+0.1+25+43+3.8+1.3+4.1+73.9</f>
        <v>464.0000000000001</v>
      </c>
      <c r="E55" s="1">
        <f>D55/D51*100</f>
        <v>6.219755767348965</v>
      </c>
      <c r="F55" s="1">
        <f t="shared" si="6"/>
        <v>75.15387107223845</v>
      </c>
      <c r="G55" s="1">
        <f t="shared" si="4"/>
        <v>44.25369575584169</v>
      </c>
      <c r="H55" s="44">
        <f t="shared" si="7"/>
        <v>153.39999999999986</v>
      </c>
      <c r="I55" s="44">
        <f t="shared" si="5"/>
        <v>584.4999999999999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1.608557526038525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</v>
      </c>
      <c r="D57" s="43">
        <f>D51-D52-D55-D54-D53-D56</f>
        <v>2125.2000000000007</v>
      </c>
      <c r="E57" s="1">
        <f>D57/D51*100</f>
        <v>28.487553786142282</v>
      </c>
      <c r="F57" s="1">
        <f t="shared" si="6"/>
        <v>70.94641962944421</v>
      </c>
      <c r="G57" s="1">
        <f t="shared" si="4"/>
        <v>29.199126169572576</v>
      </c>
      <c r="H57" s="44">
        <f>B57-D57</f>
        <v>870.2999999999988</v>
      </c>
      <c r="I57" s="44">
        <f>C57-D57</f>
        <v>5153.099999999999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55.6+0.2+146.1+0.4+60.8+0.4+59.3+73.6+0.1+18.6+1.9+67.3+0.4+57.5+0.6+144.6-4.5+32.9+1.2+79.7+73.5+4+0.1+78.7</f>
        <v>953.0000000000002</v>
      </c>
      <c r="E59" s="3">
        <f>D59/D151*100</f>
        <v>0.1806563493503291</v>
      </c>
      <c r="F59" s="3">
        <f>D59/B59*100</f>
        <v>67.98402054501356</v>
      </c>
      <c r="G59" s="3">
        <f t="shared" si="4"/>
        <v>11.846456007756759</v>
      </c>
      <c r="H59" s="47">
        <f>B59-D59</f>
        <v>448.7999999999997</v>
      </c>
      <c r="I59" s="47">
        <f t="shared" si="5"/>
        <v>7091.6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55.6+146.1+60.8+59.3+73.6+0.1+67.3+144.6-4.5+79.7+66.8</f>
        <v>749.4</v>
      </c>
      <c r="E60" s="1">
        <f>D60/D59*100</f>
        <v>78.6358866736621</v>
      </c>
      <c r="F60" s="1">
        <f t="shared" si="6"/>
        <v>79.48663555366991</v>
      </c>
      <c r="G60" s="1">
        <f t="shared" si="4"/>
        <v>25.838706340723373</v>
      </c>
      <c r="H60" s="44">
        <f t="shared" si="7"/>
        <v>193.39999999999998</v>
      </c>
      <c r="I60" s="44">
        <f t="shared" si="5"/>
        <v>2150.9</v>
      </c>
    </row>
    <row r="61" spans="1:9" ht="18">
      <c r="A61" s="23" t="s">
        <v>1</v>
      </c>
      <c r="B61" s="42">
        <v>6</v>
      </c>
      <c r="C61" s="43">
        <f>337.1+6</f>
        <v>343.1</v>
      </c>
      <c r="D61" s="44"/>
      <c r="E61" s="1">
        <f>D61/D59*100</f>
        <v>0</v>
      </c>
      <c r="F61" s="103">
        <f>D61/B61*100</f>
        <v>0</v>
      </c>
      <c r="G61" s="1">
        <f t="shared" si="4"/>
        <v>0</v>
      </c>
      <c r="H61" s="44">
        <f t="shared" si="7"/>
        <v>6</v>
      </c>
      <c r="I61" s="44">
        <f t="shared" si="5"/>
        <v>343.1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0.4+18.6+55.1+0.5+32.9+0.7+67.5+3.7</f>
        <v>179.39999999999998</v>
      </c>
      <c r="E62" s="1">
        <f>D62/D59*100</f>
        <v>18.824763903462742</v>
      </c>
      <c r="F62" s="1">
        <f t="shared" si="6"/>
        <v>77.39430543572044</v>
      </c>
      <c r="G62" s="1">
        <f t="shared" si="4"/>
        <v>39.707835325365195</v>
      </c>
      <c r="H62" s="44">
        <f t="shared" si="7"/>
        <v>52.400000000000034</v>
      </c>
      <c r="I62" s="44">
        <f t="shared" si="5"/>
        <v>272.40000000000003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221.2</v>
      </c>
      <c r="C64" s="43">
        <f>C59-C60-C62-C63-C61</f>
        <v>642.3000000000001</v>
      </c>
      <c r="D64" s="43">
        <f>D59-D60-D62-D63-D61</f>
        <v>24.200000000000273</v>
      </c>
      <c r="E64" s="1">
        <f>D64/D59*100</f>
        <v>2.5393494228751594</v>
      </c>
      <c r="F64" s="1">
        <f t="shared" si="6"/>
        <v>10.940325497287647</v>
      </c>
      <c r="G64" s="1">
        <f t="shared" si="4"/>
        <v>3.767709792931694</v>
      </c>
      <c r="H64" s="44">
        <f t="shared" si="7"/>
        <v>196.99999999999972</v>
      </c>
      <c r="I64" s="44">
        <f t="shared" si="5"/>
        <v>618.0999999999998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305.5</v>
      </c>
      <c r="C69" s="46">
        <f>C70+C71</f>
        <v>459.8</v>
      </c>
      <c r="D69" s="47">
        <f>SUM(D70:D71)</f>
        <v>227.79999999999995</v>
      </c>
      <c r="E69" s="35">
        <f>D69/D151*100</f>
        <v>0.04318312317104402</v>
      </c>
      <c r="F69" s="3">
        <f>D69/B69*100</f>
        <v>74.56628477905072</v>
      </c>
      <c r="G69" s="3">
        <f t="shared" si="4"/>
        <v>49.54327968682035</v>
      </c>
      <c r="H69" s="47">
        <f>B69-D69</f>
        <v>77.70000000000005</v>
      </c>
      <c r="I69" s="47">
        <f t="shared" si="5"/>
        <v>232.00000000000006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77.24258289703315</v>
      </c>
      <c r="G70" s="1">
        <f t="shared" si="4"/>
        <v>76.5743944636678</v>
      </c>
      <c r="H70" s="44">
        <f t="shared" si="7"/>
        <v>65.20000000000005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f>40.3-21.3</f>
        <v>18.999999999999996</v>
      </c>
      <c r="C71" s="43">
        <f>267.3-68.6-27.9</f>
        <v>170.8</v>
      </c>
      <c r="D71" s="44">
        <f>6.5</f>
        <v>6.5</v>
      </c>
      <c r="E71" s="1">
        <f>D71/D70*100</f>
        <v>2.9371893357433354</v>
      </c>
      <c r="F71" s="1">
        <f t="shared" si="6"/>
        <v>34.21052631578948</v>
      </c>
      <c r="G71" s="1">
        <f t="shared" si="4"/>
        <v>3.8056206088992974</v>
      </c>
      <c r="H71" s="44">
        <f t="shared" si="7"/>
        <v>12.499999999999996</v>
      </c>
      <c r="I71" s="44">
        <f t="shared" si="5"/>
        <v>164.3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10000-100-5823.7</f>
        <v>4076.3</v>
      </c>
      <c r="D77" s="63"/>
      <c r="E77" s="41"/>
      <c r="F77" s="41"/>
      <c r="G77" s="41"/>
      <c r="H77" s="63">
        <f>B77-D77</f>
        <v>3233.3</v>
      </c>
      <c r="I77" s="63">
        <f t="shared" si="5"/>
        <v>4076.3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55151-400+265</f>
        <v>55016</v>
      </c>
      <c r="C90" s="46">
        <f>157960+265</f>
        <v>158225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</f>
        <v>29365.5</v>
      </c>
      <c r="E90" s="3">
        <f>D90/D151*100</f>
        <v>5.566698873921394</v>
      </c>
      <c r="F90" s="3">
        <f aca="true" t="shared" si="10" ref="F90:F96">D90/B90*100</f>
        <v>53.37629053366293</v>
      </c>
      <c r="G90" s="3">
        <f t="shared" si="8"/>
        <v>18.559330067941225</v>
      </c>
      <c r="H90" s="47">
        <f aca="true" t="shared" si="11" ref="H90:H96">B90-D90</f>
        <v>25650.5</v>
      </c>
      <c r="I90" s="47">
        <f t="shared" si="9"/>
        <v>128859.5</v>
      </c>
    </row>
    <row r="91" spans="1:9" ht="18">
      <c r="A91" s="23" t="s">
        <v>3</v>
      </c>
      <c r="B91" s="42">
        <f>50590.6+67.7-1.2-6.4-400-10.6-137.7-228.3</f>
        <v>49874.1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</f>
        <v>26409.6</v>
      </c>
      <c r="E91" s="1">
        <f>D91/D90*100</f>
        <v>89.93410634928742</v>
      </c>
      <c r="F91" s="1">
        <f t="shared" si="10"/>
        <v>52.95253448182523</v>
      </c>
      <c r="G91" s="1">
        <f t="shared" si="8"/>
        <v>17.858780282958772</v>
      </c>
      <c r="H91" s="44">
        <f t="shared" si="11"/>
        <v>23464.5</v>
      </c>
      <c r="I91" s="44">
        <f t="shared" si="9"/>
        <v>121470.6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48.5+5.1+5+1.3+22.8+67.3+62.7+3.5+1.4+40.6+112.7+571.4+55.5+1.7+2.4+3.1+83.6</f>
        <v>1088.6</v>
      </c>
      <c r="E92" s="1">
        <f>D92/D90*100</f>
        <v>3.707071223033832</v>
      </c>
      <c r="F92" s="1">
        <f t="shared" si="10"/>
        <v>72.02117102216341</v>
      </c>
      <c r="G92" s="1">
        <f t="shared" si="8"/>
        <v>41.54010531939251</v>
      </c>
      <c r="H92" s="44">
        <f t="shared" si="11"/>
        <v>422.9000000000001</v>
      </c>
      <c r="I92" s="44">
        <f t="shared" si="9"/>
        <v>1532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3630.4000000000015</v>
      </c>
      <c r="C94" s="43">
        <f>C90-C91-C92-C93</f>
        <v>7724.199999999988</v>
      </c>
      <c r="D94" s="43">
        <f>D90-D91-D92-D93</f>
        <v>1867.3000000000015</v>
      </c>
      <c r="E94" s="1">
        <f>D94/D90*100</f>
        <v>6.358822427678744</v>
      </c>
      <c r="F94" s="1">
        <f t="shared" si="10"/>
        <v>51.435103569854576</v>
      </c>
      <c r="G94" s="1">
        <f>D94/C94*100</f>
        <v>24.174671810673008</v>
      </c>
      <c r="H94" s="44">
        <f t="shared" si="11"/>
        <v>1763.1</v>
      </c>
      <c r="I94" s="44">
        <f>C94-D94</f>
        <v>5856.899999999987</v>
      </c>
    </row>
    <row r="95" spans="1:9" ht="18.75">
      <c r="A95" s="108" t="s">
        <v>12</v>
      </c>
      <c r="B95" s="111">
        <f>23935.4+405.6</f>
        <v>24341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</f>
        <v>21107.4</v>
      </c>
      <c r="E95" s="107">
        <f>D95/D151*100</f>
        <v>4.001244310888915</v>
      </c>
      <c r="F95" s="110">
        <f t="shared" si="10"/>
        <v>86.71541842980979</v>
      </c>
      <c r="G95" s="106">
        <f>D95/C95*100</f>
        <v>32.37465355160413</v>
      </c>
      <c r="H95" s="112">
        <f t="shared" si="11"/>
        <v>3233.5999999999985</v>
      </c>
      <c r="I95" s="122">
        <f>C95-D95</f>
        <v>44089.9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69.1+1043.7+68.3+1051.8+1+68.3+66.1+938.4+3</f>
        <v>3309.7</v>
      </c>
      <c r="E96" s="117">
        <f>D96/D95*100</f>
        <v>15.680282744440335</v>
      </c>
      <c r="F96" s="118">
        <f t="shared" si="10"/>
        <v>91.94377309220214</v>
      </c>
      <c r="G96" s="119">
        <f>D96/C96*100</f>
        <v>31.440703727628527</v>
      </c>
      <c r="H96" s="123">
        <f t="shared" si="11"/>
        <v>290</v>
      </c>
      <c r="I96" s="124">
        <f>C96-D96</f>
        <v>7217.099999999999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f>4732.6-116+400-17.4</f>
        <v>4999.200000000001</v>
      </c>
      <c r="C102" s="92">
        <f>12999.2-348+46.7-53.7</f>
        <v>12644.2</v>
      </c>
      <c r="D102" s="79">
        <f>139.4+4+202+15.3+32.9+18.1+0.4+4+39.7+141.6+9.9+31.3+27.6+1.1+399+127.2+7.6+63.2+113+70.6+140+195.7+6.2+179.8+200.1+39.2+404.4+43.9+5.5+14.3+123.2+146.6+30.6+5+8.3+5+134.6+84.2+7.5+24</f>
        <v>3245.9999999999995</v>
      </c>
      <c r="E102" s="19">
        <f>D102/D151*100</f>
        <v>0.6153310702950346</v>
      </c>
      <c r="F102" s="19">
        <f>D102/B102*100</f>
        <v>64.93038886221794</v>
      </c>
      <c r="G102" s="19">
        <f aca="true" t="shared" si="12" ref="G102:G149">D102/C102*100</f>
        <v>25.671849543664283</v>
      </c>
      <c r="H102" s="79">
        <f aca="true" t="shared" si="13" ref="H102:H107">B102-D102</f>
        <v>1753.2000000000012</v>
      </c>
      <c r="I102" s="79">
        <f aca="true" t="shared" si="14" ref="I102:I149">C102-D102</f>
        <v>9398.2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17.3+10+11</f>
        <v>38.3</v>
      </c>
      <c r="E103" s="83">
        <f>D103/D102*100</f>
        <v>1.1799137399876771</v>
      </c>
      <c r="F103" s="1">
        <f>D103/B103*100</f>
        <v>54.019746121297594</v>
      </c>
      <c r="G103" s="83">
        <f>D103/C103*100</f>
        <v>14.781937475878038</v>
      </c>
      <c r="H103" s="87">
        <f t="shared" si="13"/>
        <v>32.60000000000001</v>
      </c>
      <c r="I103" s="87">
        <f t="shared" si="14"/>
        <v>220.8</v>
      </c>
    </row>
    <row r="104" spans="1:9" ht="18">
      <c r="A104" s="85" t="s">
        <v>49</v>
      </c>
      <c r="B104" s="74">
        <f>3963.7-116+390.1-17.4</f>
        <v>4220.400000000001</v>
      </c>
      <c r="C104" s="44">
        <f>10720.8-348+46.7-56.3</f>
        <v>10363.2</v>
      </c>
      <c r="D104" s="44">
        <f>139.3+4+202+15.3-0.1+4+25.4+141.4+9.8+31.2+1.1+390.1+50+2+0.1+51.6+111.9+69.9+132+193.8+143.3+175.1+39.1+393+24.9+117+131.2+30.6+5+5+134.6</f>
        <v>2773.6</v>
      </c>
      <c r="E104" s="1">
        <f>D104/D102*100</f>
        <v>85.44670363524338</v>
      </c>
      <c r="F104" s="1">
        <f aca="true" t="shared" si="15" ref="F104:F149">D104/B104*100</f>
        <v>65.7188892048147</v>
      </c>
      <c r="G104" s="1">
        <f t="shared" si="12"/>
        <v>26.7639339200247</v>
      </c>
      <c r="H104" s="44">
        <f t="shared" si="13"/>
        <v>1446.8000000000006</v>
      </c>
      <c r="I104" s="44">
        <f t="shared" si="14"/>
        <v>7589.6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707.9000000000005</v>
      </c>
      <c r="C106" s="88">
        <f>C102-C103-C104</f>
        <v>2021.8999999999996</v>
      </c>
      <c r="D106" s="88">
        <f>D102-D103-D104</f>
        <v>434.09999999999945</v>
      </c>
      <c r="E106" s="84">
        <f>D106/D102*100</f>
        <v>13.373382624768931</v>
      </c>
      <c r="F106" s="84">
        <f t="shared" si="15"/>
        <v>61.32222065263443</v>
      </c>
      <c r="G106" s="84">
        <f t="shared" si="12"/>
        <v>21.469904545229713</v>
      </c>
      <c r="H106" s="124">
        <f>B106-D106</f>
        <v>273.8000000000011</v>
      </c>
      <c r="I106" s="124">
        <f t="shared" si="14"/>
        <v>1587.8000000000002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118777.69999999998</v>
      </c>
      <c r="C107" s="81">
        <f>SUM(C108:C148)-C115-C119+C149-C140-C141-C109-C112-C122-C123-C138-C131-C129-C136</f>
        <v>551414.2</v>
      </c>
      <c r="D107" s="81">
        <f>SUM(D108:D148)-D115-D119+D149-D140-D141-D109-D112-D122-D123-D138-D131-D129-D136</f>
        <v>111746.2</v>
      </c>
      <c r="E107" s="82">
        <f>D107/D151*100</f>
        <v>21.18327444467129</v>
      </c>
      <c r="F107" s="82">
        <f>D107/B107*100</f>
        <v>94.08011773253735</v>
      </c>
      <c r="G107" s="82">
        <f t="shared" si="12"/>
        <v>20.265383082263753</v>
      </c>
      <c r="H107" s="81">
        <f t="shared" si="13"/>
        <v>7031.499999999985</v>
      </c>
      <c r="I107" s="81">
        <f t="shared" si="14"/>
        <v>439667.99999999994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12.6+3.2+110.8+149.9+0.1+86+66+19.9+30.9+1.3+4.4+3.9+8.5+1.6+0.1+167.2+12.2+0.7+2+1.4+0.1</f>
        <v>682.8000000000001</v>
      </c>
      <c r="E108" s="6">
        <f>D108/D107*100</f>
        <v>0.6110274890779285</v>
      </c>
      <c r="F108" s="6">
        <f t="shared" si="15"/>
        <v>37.17132124775437</v>
      </c>
      <c r="G108" s="6">
        <f t="shared" si="12"/>
        <v>16.671549956050395</v>
      </c>
      <c r="H108" s="61">
        <f aca="true" t="shared" si="16" ref="H108:H149">B108-D108</f>
        <v>1154.1</v>
      </c>
      <c r="I108" s="61">
        <f t="shared" si="14"/>
        <v>3412.7999999999997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65.20210896309314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11.8+87.5</f>
        <v>99.3</v>
      </c>
      <c r="E110" s="6">
        <f>D110/D107*100</f>
        <v>0.08886208211106955</v>
      </c>
      <c r="F110" s="6">
        <f>D110/B110*100</f>
        <v>22.18003127094036</v>
      </c>
      <c r="G110" s="6">
        <f t="shared" si="12"/>
        <v>8.448187850944358</v>
      </c>
      <c r="H110" s="61">
        <f t="shared" si="16"/>
        <v>348.4</v>
      </c>
      <c r="I110" s="61">
        <f t="shared" si="14"/>
        <v>1076.1000000000001</v>
      </c>
    </row>
    <row r="111" spans="1:9" s="37" customFormat="1" ht="34.5" customHeight="1">
      <c r="A111" s="16" t="s">
        <v>99</v>
      </c>
      <c r="B111" s="73">
        <f>146.7-110.1</f>
        <v>36.599999999999994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36.599999999999994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136.4+40+10+2+0.1+10.6+142+54.3+10.6+6.6+21.9+41.3+8.2+239.5+0.2+6.2+0.7+26.9+145.7+54.9+4</f>
        <v>962.1</v>
      </c>
      <c r="E114" s="6">
        <f>D114/D107*100</f>
        <v>0.8609688741093657</v>
      </c>
      <c r="F114" s="6">
        <f t="shared" si="15"/>
        <v>86.51200431615862</v>
      </c>
      <c r="G114" s="6">
        <f t="shared" si="12"/>
        <v>33.00061741098991</v>
      </c>
      <c r="H114" s="61">
        <f t="shared" si="16"/>
        <v>149.9999999999999</v>
      </c>
      <c r="I114" s="61">
        <f t="shared" si="14"/>
        <v>1953.3000000000002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39+5+6.2+39.1+4.9+0.4+0.8+39+0.1+5.5+0.9+39</f>
        <v>179.90000000000003</v>
      </c>
      <c r="E118" s="6">
        <f>D118/D107*100</f>
        <v>0.16098981441874535</v>
      </c>
      <c r="F118" s="6">
        <f t="shared" si="15"/>
        <v>99.50221238938055</v>
      </c>
      <c r="G118" s="6">
        <f t="shared" si="12"/>
        <v>42.54966887417219</v>
      </c>
      <c r="H118" s="61">
        <f t="shared" si="16"/>
        <v>0.8999999999999773</v>
      </c>
      <c r="I118" s="61">
        <f t="shared" si="14"/>
        <v>242.89999999999998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39+39.1+39+39</f>
        <v>156.1</v>
      </c>
      <c r="E119" s="1">
        <f>D119/D118*100</f>
        <v>86.77042801556418</v>
      </c>
      <c r="F119" s="1">
        <f t="shared" si="15"/>
        <v>99.93597951344431</v>
      </c>
      <c r="G119" s="1">
        <f t="shared" si="12"/>
        <v>44.42231075697211</v>
      </c>
      <c r="H119" s="44">
        <f t="shared" si="16"/>
        <v>0.09999999999999432</v>
      </c>
      <c r="I119" s="44">
        <f t="shared" si="14"/>
        <v>195.29999999999998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14692.1</v>
      </c>
      <c r="C124" s="53">
        <f>33585.8+9933.2</f>
        <v>43519</v>
      </c>
      <c r="D124" s="76">
        <f>3483.8+2635.6+1853.3+812.9+1333.3+1694.1+1722.4</f>
        <v>13535.4</v>
      </c>
      <c r="E124" s="17">
        <f>D124/D107*100</f>
        <v>12.112626648601921</v>
      </c>
      <c r="F124" s="6">
        <f t="shared" si="15"/>
        <v>92.12706148202095</v>
      </c>
      <c r="G124" s="6">
        <f t="shared" si="12"/>
        <v>31.102277166295178</v>
      </c>
      <c r="H124" s="61">
        <f t="shared" si="16"/>
        <v>1156.7000000000007</v>
      </c>
      <c r="I124" s="61">
        <f t="shared" si="14"/>
        <v>29983.6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0.008948850162242653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>
      <c r="A126" s="16" t="s">
        <v>111</v>
      </c>
      <c r="B126" s="73"/>
      <c r="C126" s="53">
        <v>200</v>
      </c>
      <c r="D126" s="76"/>
      <c r="E126" s="17">
        <f>D126/D107*100</f>
        <v>0</v>
      </c>
      <c r="F126" s="125" t="e">
        <f t="shared" si="15"/>
        <v>#DIV/0!</v>
      </c>
      <c r="G126" s="6">
        <f t="shared" si="12"/>
        <v>0</v>
      </c>
      <c r="H126" s="61">
        <f t="shared" si="16"/>
        <v>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6.5+6.7+0.9+10.2+6.4+2.4+29+2.5+26.7+1.1+7.5+20.9+3.3+0.1+0.1+0.6+54.3+6.4</f>
        <v>185.59999999999997</v>
      </c>
      <c r="E128" s="17">
        <f>D128/D107*100</f>
        <v>0.1660906590112236</v>
      </c>
      <c r="F128" s="6">
        <f t="shared" si="15"/>
        <v>32.92531488380343</v>
      </c>
      <c r="G128" s="6">
        <f t="shared" si="12"/>
        <v>14.808904492140746</v>
      </c>
      <c r="H128" s="61">
        <f t="shared" si="16"/>
        <v>378.1000000000001</v>
      </c>
      <c r="I128" s="61">
        <f t="shared" si="14"/>
        <v>1067.7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6.4+6.4+6.4+6.4</f>
        <v>25.6</v>
      </c>
      <c r="E129" s="1">
        <f>D129/D128*100</f>
        <v>13.793103448275865</v>
      </c>
      <c r="F129" s="1">
        <f>D129/B129*100</f>
        <v>22.145328719723185</v>
      </c>
      <c r="G129" s="1">
        <f t="shared" si="12"/>
        <v>5.57006092254134</v>
      </c>
      <c r="H129" s="44">
        <f t="shared" si="16"/>
        <v>90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3.8+10.3+1.3</f>
        <v>15.400000000000002</v>
      </c>
      <c r="E134" s="17">
        <f>D134/D107*100</f>
        <v>0.013781229249853689</v>
      </c>
      <c r="F134" s="6">
        <f t="shared" si="15"/>
        <v>42.659279778393355</v>
      </c>
      <c r="G134" s="6">
        <f t="shared" si="12"/>
        <v>14.246068455134136</v>
      </c>
      <c r="H134" s="61">
        <f t="shared" si="16"/>
        <v>20.7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32" customFormat="1" ht="18">
      <c r="A136" s="23" t="s">
        <v>90</v>
      </c>
      <c r="B136" s="74">
        <v>50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50</v>
      </c>
      <c r="I136" s="44">
        <f>C136-D136</f>
        <v>400</v>
      </c>
    </row>
    <row r="137" spans="1:9" s="2" customFormat="1" ht="37.5">
      <c r="A137" s="16" t="s">
        <v>86</v>
      </c>
      <c r="B137" s="73">
        <v>183.4</v>
      </c>
      <c r="C137" s="53">
        <v>381.2</v>
      </c>
      <c r="D137" s="76">
        <f>0.5+1.3+15.9+33.5+3+0.6+15.2+1.3+36.5+1.9+0.3+0.3+0.6+5+2</f>
        <v>117.89999999999999</v>
      </c>
      <c r="E137" s="17">
        <f>D137/D107*100</f>
        <v>0.10550694341284088</v>
      </c>
      <c r="F137" s="6">
        <f t="shared" si="15"/>
        <v>64.28571428571428</v>
      </c>
      <c r="G137" s="6">
        <f>D137/C137*100</f>
        <v>30.92864637985309</v>
      </c>
      <c r="H137" s="61">
        <f t="shared" si="16"/>
        <v>65.50000000000001</v>
      </c>
      <c r="I137" s="61">
        <f t="shared" si="14"/>
        <v>263.3</v>
      </c>
    </row>
    <row r="138" spans="1:9" s="32" customFormat="1" ht="18">
      <c r="A138" s="23" t="s">
        <v>26</v>
      </c>
      <c r="B138" s="74">
        <v>151.6</v>
      </c>
      <c r="C138" s="44">
        <v>306.1</v>
      </c>
      <c r="D138" s="75">
        <f>15.9+33.5+15.2+36.5+0.3+4.6</f>
        <v>105.99999999999999</v>
      </c>
      <c r="E138" s="1">
        <f>D138/D137*100</f>
        <v>89.90670059372349</v>
      </c>
      <c r="F138" s="1">
        <f t="shared" si="15"/>
        <v>69.92084432717678</v>
      </c>
      <c r="G138" s="1">
        <f>D138/C138*100</f>
        <v>34.629206141783726</v>
      </c>
      <c r="H138" s="44">
        <f t="shared" si="16"/>
        <v>45.60000000000001</v>
      </c>
      <c r="I138" s="44">
        <f t="shared" si="14"/>
        <v>200.10000000000002</v>
      </c>
    </row>
    <row r="139" spans="1:9" s="2" customFormat="1" ht="18.75">
      <c r="A139" s="16" t="s">
        <v>102</v>
      </c>
      <c r="B139" s="73">
        <v>475.8</v>
      </c>
      <c r="C139" s="53">
        <f>1397.4+115.2</f>
        <v>1512.6000000000001</v>
      </c>
      <c r="D139" s="76">
        <f>26+59.9+0.4-0.1+0.1+27.3+5.8+57.7+6.3+46.3+13.6+50.5+6-0.1+43.3+3.1+0.2+52.2</f>
        <v>398.50000000000006</v>
      </c>
      <c r="E139" s="17">
        <f>D139/D107*100</f>
        <v>0.3566116789653698</v>
      </c>
      <c r="F139" s="6">
        <f t="shared" si="15"/>
        <v>83.75367801597311</v>
      </c>
      <c r="G139" s="6">
        <f t="shared" si="12"/>
        <v>26.3453655956631</v>
      </c>
      <c r="H139" s="61">
        <f t="shared" si="16"/>
        <v>77.29999999999995</v>
      </c>
      <c r="I139" s="61">
        <f t="shared" si="14"/>
        <v>1114.1000000000001</v>
      </c>
    </row>
    <row r="140" spans="1:9" s="32" customFormat="1" ht="18">
      <c r="A140" s="33" t="s">
        <v>44</v>
      </c>
      <c r="B140" s="74">
        <v>347.9</v>
      </c>
      <c r="C140" s="44">
        <f>1063.5+115.2</f>
        <v>1178.7</v>
      </c>
      <c r="D140" s="75">
        <f>26+59.9+27.3+57.1-0.1+46.3+42.7-0.1+36.4+51.8</f>
        <v>347.29999999999995</v>
      </c>
      <c r="E140" s="1">
        <f>D140/D139*100</f>
        <v>87.1518193224592</v>
      </c>
      <c r="F140" s="1">
        <f aca="true" t="shared" si="17" ref="F140:F148">D140/B140*100</f>
        <v>99.8275366484622</v>
      </c>
      <c r="G140" s="1">
        <f t="shared" si="12"/>
        <v>29.46466446084669</v>
      </c>
      <c r="H140" s="44">
        <f t="shared" si="16"/>
        <v>0.6000000000000227</v>
      </c>
      <c r="I140" s="44">
        <f t="shared" si="14"/>
        <v>831.4000000000001</v>
      </c>
    </row>
    <row r="141" spans="1:9" s="32" customFormat="1" ht="18">
      <c r="A141" s="23" t="s">
        <v>26</v>
      </c>
      <c r="B141" s="74">
        <v>23.7</v>
      </c>
      <c r="C141" s="44">
        <v>37.5</v>
      </c>
      <c r="D141" s="75">
        <f>0.4+5.6+0.6+6+0.1+3.7+0.1</f>
        <v>16.5</v>
      </c>
      <c r="E141" s="1">
        <f>D141/D139*100</f>
        <v>4.140526976160602</v>
      </c>
      <c r="F141" s="1">
        <f t="shared" si="17"/>
        <v>69.62025316455697</v>
      </c>
      <c r="G141" s="1">
        <f>D141/C141*100</f>
        <v>44</v>
      </c>
      <c r="H141" s="44">
        <f t="shared" si="16"/>
        <v>7.199999999999999</v>
      </c>
      <c r="I141" s="44">
        <f t="shared" si="14"/>
        <v>21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0.2684655048672796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22749.4-2821-205-300-2124.4-424-2118</f>
        <v>14757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</f>
        <v>12980.7</v>
      </c>
      <c r="E144" s="17">
        <f>D144/D107*100</f>
        <v>11.616233930102322</v>
      </c>
      <c r="F144" s="99">
        <f t="shared" si="17"/>
        <v>87.96300060988005</v>
      </c>
      <c r="G144" s="6">
        <f t="shared" si="12"/>
        <v>20.36539638212084</v>
      </c>
      <c r="H144" s="61">
        <f t="shared" si="16"/>
        <v>1776.2999999999993</v>
      </c>
      <c r="I144" s="61">
        <f t="shared" si="14"/>
        <v>50758.3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0.017181792311505895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f>3951.2+424</f>
        <v>4375.2</v>
      </c>
      <c r="C147" s="53">
        <v>10550.8</v>
      </c>
      <c r="D147" s="76">
        <f>1601.8+39.7+92.5+565.2+121.3+853.6+638.8</f>
        <v>3912.8999999999996</v>
      </c>
      <c r="E147" s="17">
        <f>D147/D107*100</f>
        <v>3.501595579983928</v>
      </c>
      <c r="F147" s="99">
        <f t="shared" si="17"/>
        <v>89.43362589138782</v>
      </c>
      <c r="G147" s="6">
        <f t="shared" si="12"/>
        <v>37.08628729575009</v>
      </c>
      <c r="H147" s="61">
        <f t="shared" si="16"/>
        <v>462.3000000000002</v>
      </c>
      <c r="I147" s="61">
        <f t="shared" si="14"/>
        <v>6637.9</v>
      </c>
      <c r="K147" s="38"/>
      <c r="L147" s="38"/>
    </row>
    <row r="148" spans="1:12" s="2" customFormat="1" ht="19.5" customHeight="1">
      <c r="A148" s="16" t="s">
        <v>51</v>
      </c>
      <c r="B148" s="73">
        <f>64186.8+2821+205+2124.4</f>
        <v>69337.2</v>
      </c>
      <c r="C148" s="53">
        <f>376354.8-1000+14285.9-198-200-300</f>
        <v>388942.7</v>
      </c>
      <c r="D148" s="76">
        <f>4905.7+9487.9+9000+1500+6413+155.4+2591.5+899.7+3383.3+1969.5+5413.3+1388+616.4+1163.1+2765.5+2546.4+2561.8+1792+0.1+736.5+23.5+4.6+1885.9+2153.2+3856.5+1436.6+687.8</f>
        <v>69337.20000000001</v>
      </c>
      <c r="E148" s="17">
        <f>D148/D107*100</f>
        <v>62.04882134694514</v>
      </c>
      <c r="F148" s="6">
        <f t="shared" si="17"/>
        <v>100.00000000000003</v>
      </c>
      <c r="G148" s="6">
        <f t="shared" si="12"/>
        <v>17.827098953136286</v>
      </c>
      <c r="H148" s="61">
        <f t="shared" si="16"/>
        <v>0</v>
      </c>
      <c r="I148" s="61">
        <f t="shared" si="14"/>
        <v>319605.5</v>
      </c>
      <c r="K148" s="91"/>
      <c r="L148" s="38"/>
    </row>
    <row r="149" spans="1:12" s="2" customFormat="1" ht="18.75">
      <c r="A149" s="16" t="s">
        <v>105</v>
      </c>
      <c r="B149" s="73">
        <v>9828.4</v>
      </c>
      <c r="C149" s="53">
        <v>29485.2</v>
      </c>
      <c r="D149" s="76">
        <f>819+819+819.1+819+819+819.1+819+819+819.1+819+819</f>
        <v>9009.3</v>
      </c>
      <c r="E149" s="17">
        <f>D149/D107*100</f>
        <v>8.062287576669274</v>
      </c>
      <c r="F149" s="6">
        <f t="shared" si="15"/>
        <v>91.66598836026209</v>
      </c>
      <c r="G149" s="6">
        <f t="shared" si="12"/>
        <v>30.555329453420697</v>
      </c>
      <c r="H149" s="61">
        <f t="shared" si="16"/>
        <v>819.1000000000004</v>
      </c>
      <c r="I149" s="61">
        <f t="shared" si="14"/>
        <v>20475.9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128150.49999999999</v>
      </c>
      <c r="C150" s="77">
        <f>C43+C69+C72+C77+C79+C87+C102+C107+C100+C84+C98</f>
        <v>570674.8999999999</v>
      </c>
      <c r="D150" s="53">
        <f>D43+D69+D72+D77+D79+D87+D102+D107+D100+D84+D98</f>
        <v>115855.9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604822.7</v>
      </c>
      <c r="C151" s="47">
        <f>C6+C18+C33+C43+C51+C59+C69+C72+C77+C79+C87+C90+C95+C102+C107+C100+C84+C98+C45</f>
        <v>1895482.2</v>
      </c>
      <c r="D151" s="47">
        <f>D6+D18+D33+D43+D51+D59+D69+D72+D77+D79+D87+D90+D95+D102+D107+D100+D84+D98+D45</f>
        <v>527520.9</v>
      </c>
      <c r="E151" s="31">
        <v>100</v>
      </c>
      <c r="F151" s="3">
        <f>D151/B151*100</f>
        <v>87.21909743136295</v>
      </c>
      <c r="G151" s="3">
        <f aca="true" t="shared" si="18" ref="G151:G157">D151/C151*100</f>
        <v>27.830432804908433</v>
      </c>
      <c r="H151" s="47">
        <f aca="true" t="shared" si="19" ref="H151:H157">B151-D151</f>
        <v>77301.79999999993</v>
      </c>
      <c r="I151" s="47">
        <f aca="true" t="shared" si="20" ref="I151:I157">C151-D151</f>
        <v>1367961.2999999998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231115.1</v>
      </c>
      <c r="C152" s="60">
        <f>C8+C20+C34+C52+C60+C91+C115+C119+C46+C140+C131+C103</f>
        <v>723589.8999999999</v>
      </c>
      <c r="D152" s="60">
        <f>D8+D20+D34+D52+D60+D91+D115+D119+D46+D140+D131+D103</f>
        <v>202628.59999999998</v>
      </c>
      <c r="E152" s="6">
        <f>D152/D151*100</f>
        <v>38.41148284361813</v>
      </c>
      <c r="F152" s="6">
        <f aca="true" t="shared" si="21" ref="F152:F157">D152/B152*100</f>
        <v>87.67432331336204</v>
      </c>
      <c r="G152" s="6">
        <f t="shared" si="18"/>
        <v>28.00323774557937</v>
      </c>
      <c r="H152" s="61">
        <f t="shared" si="19"/>
        <v>28486.50000000003</v>
      </c>
      <c r="I152" s="72">
        <f t="shared" si="20"/>
        <v>520961.29999999993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53047</v>
      </c>
      <c r="C153" s="61">
        <f>C11+C23+C36+C55+C62+C92+C49+C141+C109+C112+C96+C138</f>
        <v>102336.00000000003</v>
      </c>
      <c r="D153" s="61">
        <f>D11+D23+D36+D55+D62+D92+D49+D141+D109+D112+D96+D138</f>
        <v>46015.4</v>
      </c>
      <c r="E153" s="6">
        <f>D153/D151*100</f>
        <v>8.722952967361103</v>
      </c>
      <c r="F153" s="6">
        <f t="shared" si="21"/>
        <v>86.74458499066866</v>
      </c>
      <c r="G153" s="6">
        <f t="shared" si="18"/>
        <v>44.965017198248894</v>
      </c>
      <c r="H153" s="61">
        <f t="shared" si="19"/>
        <v>7031.5999999999985</v>
      </c>
      <c r="I153" s="72">
        <f t="shared" si="20"/>
        <v>56320.60000000003</v>
      </c>
      <c r="K153" s="39"/>
      <c r="L153" s="90"/>
    </row>
    <row r="154" spans="1:12" ht="18.75">
      <c r="A154" s="18" t="s">
        <v>1</v>
      </c>
      <c r="B154" s="60">
        <f>B22+B10+B54+B48+B61+B35+B123</f>
        <v>12460.9</v>
      </c>
      <c r="C154" s="60">
        <f>C22+C10+C54+C48+C61+C35+C123</f>
        <v>28689.1</v>
      </c>
      <c r="D154" s="60">
        <f>D22+D10+D54+D48+D61+D35+D123</f>
        <v>10399.8</v>
      </c>
      <c r="E154" s="6">
        <f>D154/D151*100</f>
        <v>1.971447955900894</v>
      </c>
      <c r="F154" s="6">
        <f t="shared" si="21"/>
        <v>83.45946119461675</v>
      </c>
      <c r="G154" s="6">
        <f t="shared" si="18"/>
        <v>36.25000435705547</v>
      </c>
      <c r="H154" s="61">
        <f t="shared" si="19"/>
        <v>2061.1000000000004</v>
      </c>
      <c r="I154" s="72">
        <f t="shared" si="20"/>
        <v>18289.3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9334.400000000001</v>
      </c>
      <c r="C155" s="60">
        <f>C12+C24+C104+C63+C38+C93+C129+C56+C136</f>
        <v>29574.999999999996</v>
      </c>
      <c r="D155" s="60">
        <f>D12+D24+D104+D63+D38+D93+D129+D56</f>
        <v>7245.199999999999</v>
      </c>
      <c r="E155" s="6">
        <f>D155/D151*100</f>
        <v>1.373443213339983</v>
      </c>
      <c r="F155" s="6">
        <f t="shared" si="21"/>
        <v>77.61827219746313</v>
      </c>
      <c r="G155" s="6">
        <f t="shared" si="18"/>
        <v>24.497717666948436</v>
      </c>
      <c r="H155" s="61">
        <f>B155-D155</f>
        <v>2089.2000000000025</v>
      </c>
      <c r="I155" s="72">
        <f t="shared" si="20"/>
        <v>22329.799999999996</v>
      </c>
      <c r="K155" s="39"/>
      <c r="L155" s="90"/>
    </row>
    <row r="156" spans="1:12" ht="18.75">
      <c r="A156" s="18" t="s">
        <v>2</v>
      </c>
      <c r="B156" s="60">
        <f>B9+B21+B47+B53+B122</f>
        <v>38.699999999999996</v>
      </c>
      <c r="C156" s="60">
        <f>C9+C21+C47+C53+C122</f>
        <v>186.9</v>
      </c>
      <c r="D156" s="60">
        <f>D9+D21+D47+D53+D122</f>
        <v>20.8</v>
      </c>
      <c r="E156" s="6">
        <f>D156/D151*100</f>
        <v>0.0039429717381813684</v>
      </c>
      <c r="F156" s="6">
        <f t="shared" si="21"/>
        <v>53.746770025839794</v>
      </c>
      <c r="G156" s="6">
        <f t="shared" si="18"/>
        <v>11.128945960406634</v>
      </c>
      <c r="H156" s="61">
        <f t="shared" si="19"/>
        <v>17.899999999999995</v>
      </c>
      <c r="I156" s="72">
        <f t="shared" si="20"/>
        <v>166.1</v>
      </c>
      <c r="K156" s="39"/>
      <c r="L156" s="40"/>
    </row>
    <row r="157" spans="1:12" ht="19.5" thickBot="1">
      <c r="A157" s="126" t="s">
        <v>28</v>
      </c>
      <c r="B157" s="78">
        <f>B151-B152-B153-B154-B155-B156</f>
        <v>298826.5999999999</v>
      </c>
      <c r="C157" s="78">
        <f>C151-C152-C153-C154-C155-C156</f>
        <v>1011105.3</v>
      </c>
      <c r="D157" s="78">
        <f>D151-D152-D153-D154-D155-D156</f>
        <v>261211.10000000003</v>
      </c>
      <c r="E157" s="36">
        <f>D157/D151*100</f>
        <v>49.5167300480417</v>
      </c>
      <c r="F157" s="36">
        <f t="shared" si="21"/>
        <v>87.41226517318074</v>
      </c>
      <c r="G157" s="36">
        <f t="shared" si="18"/>
        <v>25.834213310918265</v>
      </c>
      <c r="H157" s="127">
        <f t="shared" si="19"/>
        <v>37615.49999999988</v>
      </c>
      <c r="I157" s="127">
        <f t="shared" si="20"/>
        <v>749894.2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1895482.2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527520.9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1895482.2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527520.9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2017-04-28T07:04:08Z</dcterms:modified>
  <cp:category/>
  <cp:version/>
  <cp:contentType/>
  <cp:contentStatus/>
</cp:coreProperties>
</file>